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60" firstSheet="1" activeTab="1"/>
  </bookViews>
  <sheets>
    <sheet name="Sheet1" sheetId="1" state="hidden" r:id="rId1"/>
    <sheet name="Sheet1 (2)" sheetId="3" r:id="rId2"/>
    <sheet name="Sheet2"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<sst xmlns="http://schemas.openxmlformats.org/spreadsheetml/2006/main" count="98" uniqueCount="80">
  <si>
    <t>2023年-2025年供水部经营情况表</t>
  </si>
  <si>
    <t>单位：万元</t>
  </si>
  <si>
    <t>2023年</t>
  </si>
  <si>
    <t>2024年</t>
  </si>
  <si>
    <t>2025年</t>
  </si>
  <si>
    <t>备注</t>
  </si>
  <si>
    <t>水费收入</t>
  </si>
  <si>
    <t>水费收入（含污水费）</t>
  </si>
  <si>
    <t>污水费是代住建收取</t>
  </si>
  <si>
    <t>水费收入（不含污水费）</t>
  </si>
  <si>
    <t>销售水量（万吨）</t>
  </si>
  <si>
    <t>平均水价（含污水费）</t>
  </si>
  <si>
    <t>平均水价（不含污水费）</t>
  </si>
  <si>
    <t>运行维护费</t>
  </si>
  <si>
    <t>购水成本</t>
  </si>
  <si>
    <t>人工费</t>
  </si>
  <si>
    <t>供水部人员工资、绩效、保险</t>
  </si>
  <si>
    <t>管网维护费</t>
  </si>
  <si>
    <t>供水管网抢修</t>
  </si>
  <si>
    <t>电费</t>
  </si>
  <si>
    <t>其他费用</t>
  </si>
  <si>
    <t>办公费、通讯费、车辆使用费</t>
  </si>
  <si>
    <t>成本小计</t>
  </si>
  <si>
    <t>营业利润</t>
  </si>
  <si>
    <t>吨均亏损（吨/元）</t>
  </si>
  <si>
    <t>2023年-2025年供水项目经营情况</t>
  </si>
  <si>
    <t>因污水费是代住建收取，所以未计算在收入内</t>
  </si>
  <si>
    <t>运行成本</t>
  </si>
  <si>
    <t>固定资产折旧费</t>
  </si>
  <si>
    <t>管网（25年）和水表折旧（6年）</t>
  </si>
  <si>
    <t>无形资产摊销</t>
  </si>
  <si>
    <t>城乡供水一体化特许经营权摊销（30年），祝村土地（50年）</t>
  </si>
  <si>
    <t>向乐山市自来水厂购水费用</t>
  </si>
  <si>
    <t>动力费</t>
  </si>
  <si>
    <t>泵房电费</t>
  </si>
  <si>
    <t>材料费</t>
  </si>
  <si>
    <t>水质检测材料</t>
  </si>
  <si>
    <t>修理费</t>
  </si>
  <si>
    <t>管道抢修和更换零件的材料费和劳务费</t>
  </si>
  <si>
    <t>动力费是指供水企业直接用于原水汲取、输送、制水生产及输配净水（含二次加压调蓄）所需动力的费用</t>
  </si>
  <si>
    <t>材料费是指供水企业提供供水服务所耗用的消耗性材料等费用，包括用于制水过程中的各种药剂和净化材料消耗、机物料消耗。</t>
  </si>
  <si>
    <t>修理费是指供水企业因自行组织大修、抢修、日常检修、事故应急发生的材料消耗、事故备品备件和委托外部社会单位检修需要企业自行购买的材料费用，以及为维持供水正常运行所进行的外包修理活动发生的检修费用，不包括企业自行组织检修发生的人工费用。</t>
  </si>
  <si>
    <t>包括低值易耗品摊销、管理信息系统维护费等其他支出。包括办公费、会议费、水电费、租赁费、物业管理费、差旅费等。</t>
  </si>
  <si>
    <t>人工</t>
  </si>
  <si>
    <t>2023/1</t>
  </si>
  <si>
    <t>2023/2</t>
  </si>
  <si>
    <t>2023/3</t>
  </si>
  <si>
    <t>2023/4</t>
  </si>
  <si>
    <t>2023/5</t>
  </si>
  <si>
    <t>2023/6</t>
  </si>
  <si>
    <t>2023/7</t>
  </si>
  <si>
    <t>2023/8</t>
  </si>
  <si>
    <t>2023/9</t>
  </si>
  <si>
    <t>2023/10</t>
  </si>
  <si>
    <t>2023/11</t>
  </si>
  <si>
    <t>2023/12</t>
  </si>
  <si>
    <t>2024/1</t>
  </si>
  <si>
    <t>2024/2</t>
  </si>
  <si>
    <t>2024/3</t>
  </si>
  <si>
    <t>2024/4</t>
  </si>
  <si>
    <t>2024/5</t>
  </si>
  <si>
    <t>2024/6</t>
  </si>
  <si>
    <t>2024/7</t>
  </si>
  <si>
    <t>2024/8</t>
  </si>
  <si>
    <t>2024/9</t>
  </si>
  <si>
    <t>2024/10</t>
  </si>
  <si>
    <t>2024/11</t>
  </si>
  <si>
    <t>2024/12</t>
  </si>
  <si>
    <t>2025/1</t>
  </si>
  <si>
    <t>2025/2</t>
  </si>
  <si>
    <t>2025/3</t>
  </si>
  <si>
    <t>2025/4</t>
  </si>
  <si>
    <t>2025/5</t>
  </si>
  <si>
    <t>2025/6</t>
  </si>
  <si>
    <t>2025/7</t>
  </si>
  <si>
    <t>2025/8</t>
  </si>
  <si>
    <t>2025/9</t>
  </si>
  <si>
    <t>2025/10</t>
  </si>
  <si>
    <t>2025/11</t>
  </si>
  <si>
    <t>2025/12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</si>
</sst>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2">
    <font>
      <sz val="11"/>
      <color theme="1"/>
      <name val="宋体"/>
      <charset val="134"/>
      <scheme val="minor"/>
    </font>
    <font>
      <b/>
      <sz val="16"/>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3" borderId="11" applyNumberFormat="0" applyAlignment="0" applyProtection="0">
      <alignment vertical="center"/>
    </xf>
    <xf numFmtId="0" fontId="12" fillId="4" borderId="12" applyNumberFormat="0" applyAlignment="0" applyProtection="0">
      <alignment vertical="center"/>
    </xf>
    <xf numFmtId="0" fontId="13" fillId="4" borderId="11" applyNumberFormat="0" applyAlignment="0" applyProtection="0">
      <alignment vertical="center"/>
    </xf>
    <xf numFmtId="0" fontId="14" fillId="5"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4" fontId="0" fillId="0" borderId="0" xfId="0" applyNumberFormat="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3" xfId="0" applyNumberForma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7" fontId="0" fillId="0" borderId="3" xfId="0" applyNumberFormat="1" applyBorder="1" applyAlignment="1">
      <alignment horizontal="center" vertical="center"/>
    </xf>
    <xf numFmtId="0" fontId="0" fillId="0" borderId="6" xfId="0"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6"/>
  <sheetViews>
    <sheetView workbookViewId="0">
      <selection activeCell="A1" sqref="A1:F1"/>
    </sheetView>
  </sheetViews>
  <sheetFormatPr defaultColWidth="22.3083333333333" defaultRowHeight="23" customHeight="1" outlineLevelCol="5"/>
  <cols>
    <col min="1" max="1" width="15.0666666666667" style="1" customWidth="1"/>
    <col min="2" max="2" width="23.575" style="1" customWidth="1"/>
    <col min="3" max="5" width="15.4" style="1" customWidth="1"/>
    <col min="6" max="6" width="28.5333333333333" style="1" customWidth="1"/>
    <col min="7" max="16384" width="22.3083333333333" style="1" customWidth="1"/>
  </cols>
  <sheetData>
    <row r="1" ht="35" customHeight="1" spans="1:6">
      <c r="A1" s="4" t="s">
        <v>0</v>
      </c>
      <c r="B1" s="4"/>
      <c r="C1" s="4"/>
      <c r="D1" s="4"/>
      <c r="E1" s="4"/>
      <c r="F1" s="4"/>
    </row>
    <row r="2" ht="35" customHeight="1" spans="1:6">
      <c r="A2" s="4"/>
      <c r="B2" s="4"/>
      <c r="C2" s="4"/>
      <c r="D2" s="4"/>
      <c r="E2" s="4"/>
      <c r="F2" s="1" t="s">
        <v>1</v>
      </c>
    </row>
    <row r="3" customHeight="1" spans="1:6">
      <c r="A3" s="7"/>
      <c r="B3" s="7"/>
      <c r="C3" s="7" t="s">
        <v>2</v>
      </c>
      <c r="D3" s="7" t="s">
        <v>3</v>
      </c>
      <c r="E3" s="7" t="s">
        <v>4</v>
      </c>
      <c r="F3" s="7" t="s">
        <v>5</v>
      </c>
    </row>
    <row r="4" customHeight="1" spans="1:6">
      <c r="A4" s="19" t="s">
        <v>6</v>
      </c>
      <c r="B4" s="7" t="s">
        <v>7</v>
      </c>
      <c r="C4" s="8">
        <v>857.54</v>
      </c>
      <c r="D4" s="8">
        <v>1047.8</v>
      </c>
      <c r="E4" s="8">
        <v>1114.28</v>
      </c>
      <c r="F4" s="19" t="s">
        <v>8</v>
      </c>
    </row>
    <row r="5" customHeight="1" spans="1:6">
      <c r="A5" s="20"/>
      <c r="B5" s="7" t="s">
        <v>9</v>
      </c>
      <c r="C5" s="8">
        <f>C4-122.92</f>
        <v>734.62</v>
      </c>
      <c r="D5" s="8">
        <f>D4-130.66</f>
        <v>917.14</v>
      </c>
      <c r="E5" s="8">
        <f>E4-114.1</f>
        <v>1000.18</v>
      </c>
      <c r="F5" s="20"/>
    </row>
    <row r="6" hidden="1" customHeight="1" spans="1:6">
      <c r="A6" s="20"/>
      <c r="B6" s="7" t="s">
        <v>10</v>
      </c>
      <c r="C6" s="11">
        <v>418</v>
      </c>
      <c r="D6" s="11">
        <v>478.01</v>
      </c>
      <c r="E6" s="11">
        <v>510.8</v>
      </c>
      <c r="F6" s="20"/>
    </row>
    <row r="7" customHeight="1" spans="1:6">
      <c r="A7" s="20"/>
      <c r="B7" s="7" t="s">
        <v>11</v>
      </c>
      <c r="C7" s="8">
        <f>C4/C6</f>
        <v>2.05153110047847</v>
      </c>
      <c r="D7" s="8">
        <f>D4/D6</f>
        <v>2.1920043513734</v>
      </c>
      <c r="E7" s="8">
        <f>E4/E6</f>
        <v>2.1814408770556</v>
      </c>
      <c r="F7" s="20"/>
    </row>
    <row r="8" customHeight="1" spans="1:6">
      <c r="A8" s="20"/>
      <c r="B8" s="7" t="s">
        <v>12</v>
      </c>
      <c r="C8" s="8">
        <f>C5/C6</f>
        <v>1.75746411483254</v>
      </c>
      <c r="D8" s="8">
        <f>D5/D6</f>
        <v>1.91866278948139</v>
      </c>
      <c r="E8" s="8">
        <f>E5/E6</f>
        <v>1.95806577916993</v>
      </c>
      <c r="F8" s="21"/>
    </row>
    <row r="9" customHeight="1" spans="1:6">
      <c r="A9" s="19" t="s">
        <v>13</v>
      </c>
      <c r="B9" s="7" t="s">
        <v>14</v>
      </c>
      <c r="C9" s="8">
        <f>2074.63*1.03</f>
        <v>2136.8689</v>
      </c>
      <c r="D9" s="8">
        <f>1787.98*1.03</f>
        <v>1841.6194</v>
      </c>
      <c r="E9" s="8">
        <f>1626.53*1.03</f>
        <v>1675.3259</v>
      </c>
      <c r="F9" s="7"/>
    </row>
    <row r="10" customHeight="1" spans="1:6">
      <c r="A10" s="20"/>
      <c r="B10" s="7" t="s">
        <v>15</v>
      </c>
      <c r="C10" s="8">
        <v>166.21</v>
      </c>
      <c r="D10" s="8">
        <v>164.71</v>
      </c>
      <c r="E10" s="8">
        <v>156.22</v>
      </c>
      <c r="F10" s="7" t="s">
        <v>16</v>
      </c>
    </row>
    <row r="11" customHeight="1" spans="1:6">
      <c r="A11" s="20"/>
      <c r="B11" s="7" t="s">
        <v>17</v>
      </c>
      <c r="C11" s="8">
        <v>17.57</v>
      </c>
      <c r="D11" s="8">
        <v>15.72</v>
      </c>
      <c r="E11" s="8">
        <v>17.4</v>
      </c>
      <c r="F11" s="7" t="s">
        <v>18</v>
      </c>
    </row>
    <row r="12" customHeight="1" spans="1:6">
      <c r="A12" s="20"/>
      <c r="B12" s="7" t="s">
        <v>19</v>
      </c>
      <c r="C12" s="8">
        <v>38.85</v>
      </c>
      <c r="D12" s="8">
        <v>51.46</v>
      </c>
      <c r="E12" s="8">
        <v>48.07</v>
      </c>
      <c r="F12" s="7"/>
    </row>
    <row r="13" customHeight="1" spans="1:6">
      <c r="A13" s="20"/>
      <c r="B13" s="7" t="s">
        <v>20</v>
      </c>
      <c r="C13" s="8">
        <v>5</v>
      </c>
      <c r="D13" s="8">
        <v>4.28</v>
      </c>
      <c r="E13" s="8">
        <v>4.6</v>
      </c>
      <c r="F13" s="7" t="s">
        <v>21</v>
      </c>
    </row>
    <row r="14" customHeight="1" spans="1:6">
      <c r="A14" s="21"/>
      <c r="B14" s="7" t="s">
        <v>22</v>
      </c>
      <c r="C14" s="8">
        <f>SUM(C9:C13)</f>
        <v>2364.4989</v>
      </c>
      <c r="D14" s="8">
        <f>SUM(D9:D13)</f>
        <v>2077.7894</v>
      </c>
      <c r="E14" s="8">
        <f>SUM(E9:E13)</f>
        <v>1901.6159</v>
      </c>
      <c r="F14" s="7"/>
    </row>
    <row r="15" customHeight="1" spans="1:6">
      <c r="A15" s="5" t="s">
        <v>23</v>
      </c>
      <c r="B15" s="6"/>
      <c r="C15" s="8">
        <f>C5-C14</f>
        <v>-1629.8789</v>
      </c>
      <c r="D15" s="8">
        <f>D5-D14</f>
        <v>-1160.6494</v>
      </c>
      <c r="E15" s="8">
        <f>E5-E14</f>
        <v>-901.4359</v>
      </c>
      <c r="F15" s="7"/>
    </row>
    <row r="16" customHeight="1" spans="1:6">
      <c r="A16" s="5" t="s">
        <v>24</v>
      </c>
      <c r="B16" s="6"/>
      <c r="C16" s="8">
        <f>C15/C6</f>
        <v>-3.89923181818182</v>
      </c>
      <c r="D16" s="8">
        <f>D15/D6</f>
        <v>-2.42808602330495</v>
      </c>
      <c r="E16" s="8">
        <f>E15/E6</f>
        <v>-1.76475313234143</v>
      </c>
      <c r="F16" s="7"/>
    </row>
  </sheetData>
  <mergeCells count="6">
    <mergeCell ref="A1:F1"/>
    <mergeCell ref="A15:B15"/>
    <mergeCell ref="A16:B16"/>
    <mergeCell ref="A4:A8"/>
    <mergeCell ref="A9:A14"/>
    <mergeCell ref="F4:F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I9" sqref="I9"/>
    </sheetView>
  </sheetViews>
  <sheetFormatPr defaultColWidth="22.3083333333333" defaultRowHeight="23" customHeight="1"/>
  <cols>
    <col min="1" max="1" width="15.0666666666667" style="1" customWidth="1"/>
    <col min="2" max="2" width="23.575" style="1" customWidth="1"/>
    <col min="3" max="5" width="15.4" style="1" customWidth="1"/>
    <col min="6" max="6" width="45.75" style="1" customWidth="1"/>
    <col min="7" max="7" width="2.75" style="1" customWidth="1"/>
    <col min="8" max="16384" width="22.3083333333333" style="1" customWidth="1"/>
  </cols>
  <sheetData>
    <row r="1" ht="35" customHeight="1" spans="1:7">
      <c r="A1" s="4" t="s">
        <v>25</v>
      </c>
      <c r="B1" s="4"/>
      <c r="C1" s="4"/>
      <c r="D1" s="4"/>
      <c r="E1" s="4"/>
      <c r="F1" s="4"/>
    </row>
    <row r="2" ht="27" customHeight="1" spans="1:7">
      <c r="A2" s="4"/>
      <c r="B2" s="4"/>
      <c r="C2" s="4"/>
      <c r="D2" s="4"/>
      <c r="E2" s="4"/>
      <c r="F2" s="1" t="s">
        <v>1</v>
      </c>
    </row>
    <row r="3" customHeight="1" spans="1:7">
      <c r="A3" s="5"/>
      <c r="B3" s="6"/>
      <c r="C3" s="7" t="s">
        <v>2</v>
      </c>
      <c r="D3" s="7" t="s">
        <v>3</v>
      </c>
      <c r="E3" s="7" t="s">
        <v>4</v>
      </c>
      <c r="F3" s="7" t="s">
        <v>5</v>
      </c>
    </row>
    <row r="4" hidden="1" customHeight="1" spans="1:7">
      <c r="A4" s="7" t="s">
        <v>6</v>
      </c>
      <c r="B4" s="7" t="s">
        <v>7</v>
      </c>
      <c r="C4" s="8">
        <v>857.54</v>
      </c>
      <c r="D4" s="8">
        <v>1047.8</v>
      </c>
      <c r="E4" s="8">
        <v>1114.28</v>
      </c>
      <c r="F4" s="9" t="s">
        <v>26</v>
      </c>
    </row>
    <row r="5" customHeight="1" spans="1:7">
      <c r="A5" s="7"/>
      <c r="B5" s="7" t="s">
        <v>9</v>
      </c>
      <c r="C5" s="8">
        <f>C4-122.92</f>
        <v>734.62</v>
      </c>
      <c r="D5" s="8">
        <f>D4-130.66</f>
        <v>917.14</v>
      </c>
      <c r="E5" s="8">
        <f>E4-114.1</f>
        <v>1000.18</v>
      </c>
      <c r="F5" s="10"/>
    </row>
    <row r="6" customHeight="1" spans="1:7">
      <c r="A6" s="7"/>
      <c r="B6" s="7" t="s">
        <v>10</v>
      </c>
      <c r="C6" s="11">
        <v>418</v>
      </c>
      <c r="D6" s="11">
        <v>478.01</v>
      </c>
      <c r="E6" s="11">
        <v>510.8</v>
      </c>
      <c r="F6" s="10"/>
    </row>
    <row r="7" customHeight="1" spans="1:7">
      <c r="A7" s="7" t="s">
        <v>27</v>
      </c>
      <c r="B7" s="12" t="s">
        <v>28</v>
      </c>
      <c r="C7" s="8">
        <f>200+218.33</f>
        <v>418.33</v>
      </c>
      <c r="D7" s="8">
        <f>200+218.33</f>
        <v>418.33</v>
      </c>
      <c r="E7" s="8">
        <f>200+218.33</f>
        <v>418.33</v>
      </c>
      <c r="F7" s="13" t="s">
        <v>29</v>
      </c>
    </row>
    <row r="8" customHeight="1" spans="1:7">
      <c r="A8" s="7"/>
      <c r="B8" s="12" t="s">
        <v>30</v>
      </c>
      <c r="C8" s="8">
        <f>103.1+34.73</f>
        <v>137.83</v>
      </c>
      <c r="D8" s="8">
        <f>103.1+34.73</f>
        <v>137.83</v>
      </c>
      <c r="E8" s="8">
        <f>103.1+34.73</f>
        <v>137.83</v>
      </c>
      <c r="F8" s="14" t="s">
        <v>31</v>
      </c>
    </row>
    <row r="9" customHeight="1" spans="1:7">
      <c r="A9" s="7"/>
      <c r="B9" s="6" t="s">
        <v>14</v>
      </c>
      <c r="C9" s="8">
        <f>2074.63</f>
        <v>2074.63</v>
      </c>
      <c r="D9" s="8">
        <f>1787.98</f>
        <v>1787.98</v>
      </c>
      <c r="E9" s="8">
        <f>1626.53</f>
        <v>1626.53</v>
      </c>
      <c r="F9" s="13" t="s">
        <v>32</v>
      </c>
    </row>
    <row r="10" customHeight="1" spans="1:7">
      <c r="A10" s="7"/>
      <c r="B10" s="6" t="s">
        <v>33</v>
      </c>
      <c r="C10" s="8">
        <v>38.85</v>
      </c>
      <c r="D10" s="8">
        <v>51.46</v>
      </c>
      <c r="E10" s="8">
        <v>48.07</v>
      </c>
      <c r="F10" s="13" t="s">
        <v>34</v>
      </c>
      <c r="G10" s="15"/>
    </row>
    <row r="11" customHeight="1" spans="1:7">
      <c r="A11" s="7"/>
      <c r="B11" s="6" t="s">
        <v>35</v>
      </c>
      <c r="C11" s="8">
        <v>3</v>
      </c>
      <c r="D11" s="8">
        <v>3</v>
      </c>
      <c r="E11" s="8">
        <v>3</v>
      </c>
      <c r="F11" s="13" t="s">
        <v>36</v>
      </c>
      <c r="G11" s="16"/>
    </row>
    <row r="12" customHeight="1" spans="1:7">
      <c r="A12" s="7"/>
      <c r="B12" s="6" t="s">
        <v>37</v>
      </c>
      <c r="C12" s="8">
        <f>5.59739+7.858069+11.155286</f>
        <v>24.610745</v>
      </c>
      <c r="D12" s="8">
        <f>10.10398+24.381133-11.155286+4.452971</f>
        <v>27.782798</v>
      </c>
      <c r="E12" s="8">
        <f>6.8014+17.254798</f>
        <v>24.056198</v>
      </c>
      <c r="F12" s="13" t="s">
        <v>38</v>
      </c>
      <c r="G12" s="16"/>
    </row>
    <row r="13" customHeight="1" spans="1:7">
      <c r="A13" s="7"/>
      <c r="B13" s="6" t="s">
        <v>15</v>
      </c>
      <c r="C13" s="8">
        <v>166.21</v>
      </c>
      <c r="D13" s="8">
        <v>164.71</v>
      </c>
      <c r="E13" s="8">
        <v>156.22</v>
      </c>
      <c r="F13" s="13" t="s">
        <v>16</v>
      </c>
    </row>
    <row r="14" customHeight="1" spans="1:7">
      <c r="A14" s="7"/>
      <c r="B14" s="6" t="s">
        <v>20</v>
      </c>
      <c r="C14" s="8">
        <v>6</v>
      </c>
      <c r="D14" s="8">
        <v>5.28</v>
      </c>
      <c r="E14" s="8">
        <v>5.6</v>
      </c>
      <c r="F14" s="13" t="s">
        <v>21</v>
      </c>
      <c r="G14" s="16"/>
    </row>
    <row r="15" customHeight="1" spans="1:7">
      <c r="A15" s="7"/>
      <c r="B15" s="6" t="s">
        <v>22</v>
      </c>
      <c r="C15" s="8">
        <f>SUM(C7:C14)</f>
        <v>2869.460745</v>
      </c>
      <c r="D15" s="8">
        <f>SUM(D7:D14)</f>
        <v>2596.372798</v>
      </c>
      <c r="E15" s="8">
        <f>SUM(E7:E14)</f>
        <v>2419.636198</v>
      </c>
      <c r="F15" s="13"/>
    </row>
    <row r="16" customHeight="1" spans="1:7">
      <c r="A16" s="5" t="s">
        <v>23</v>
      </c>
      <c r="B16" s="6"/>
      <c r="C16" s="8">
        <f>C5-C15</f>
        <v>-2134.840745</v>
      </c>
      <c r="D16" s="8">
        <f>D5-D15</f>
        <v>-1679.232798</v>
      </c>
      <c r="E16" s="8">
        <f>E5-E15</f>
        <v>-1419.456198</v>
      </c>
      <c r="F16" s="13"/>
    </row>
    <row r="17" customHeight="1" spans="1:11">
      <c r="A17" s="5" t="s">
        <v>24</v>
      </c>
      <c r="B17" s="6"/>
      <c r="C17" s="8">
        <f>C16/C6</f>
        <v>-5.10727450956938</v>
      </c>
      <c r="D17" s="8">
        <f>D16/D6</f>
        <v>-3.51296583335077</v>
      </c>
      <c r="E17" s="8">
        <f>E16/E6</f>
        <v>-2.7788884064213</v>
      </c>
      <c r="F17" s="13"/>
    </row>
    <row r="18" customHeight="1" spans="1:11">
      <c r="A18" s="15" t="s">
        <v>39</v>
      </c>
    </row>
    <row r="19" customHeight="1" spans="1:11">
      <c r="A19" s="16" t="s">
        <v>40</v>
      </c>
    </row>
    <row r="20" ht="39" customHeight="1" spans="1:11">
      <c r="A20" s="17" t="s">
        <v>41</v>
      </c>
      <c r="B20" s="17"/>
      <c r="C20" s="17"/>
      <c r="D20" s="17"/>
      <c r="E20" s="17"/>
      <c r="F20" s="17"/>
      <c r="G20" s="18"/>
      <c r="H20" s="18"/>
      <c r="I20" s="18"/>
      <c r="J20" s="18"/>
      <c r="K20" s="18"/>
    </row>
    <row r="21" customHeight="1" spans="1:11">
      <c r="A21" s="16" t="s">
        <v>42</v>
      </c>
    </row>
  </sheetData>
  <mergeCells count="8">
    <mergeCell ref="A1:F1"/>
    <mergeCell ref="A3:B3"/>
    <mergeCell ref="A16:B16"/>
    <mergeCell ref="A17:B17"/>
    <mergeCell ref="A20:F20"/>
    <mergeCell ref="A4:A6"/>
    <mergeCell ref="A7:A15"/>
    <mergeCell ref="F4:F6"/>
  </mergeCells>
  <pageMargins left="0.75" right="0.75" top="1" bottom="1" header="0.5" footer="0.5"/>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37"/>
  <sheetViews>
    <sheetView workbookViewId="0">
      <selection activeCell="A1" sqref="A1:F1"/>
    </sheetView>
  </sheetViews>
  <sheetFormatPr defaultColWidth="9.025" defaultRowHeight="13.5" outlineLevelCol="2"/>
  <cols>
    <col min="1" max="1" width="9.025" style="1"/>
    <col min="2" max="2" width="10.5916666666667" style="1"/>
    <col min="3" max="3" width="13.6166666666667" style="1" customWidth="1"/>
    <col min="4" max="16384" width="9.025" style="1"/>
  </cols>
  <sheetData>
    <row r="1" spans="1:3">
      <c r="B1" s="1" t="s">
        <v>19</v>
      </c>
      <c r="C1" s="1" t="s">
        <v>43</v>
      </c>
    </row>
    <row r="2" spans="1:3">
      <c r="A2" s="2" t="s">
        <v>44</v>
      </c>
      <c r="B2" s="3">
        <v>35886.16</v>
      </c>
      <c r="C2" s="1">
        <v>125778.58</v>
      </c>
    </row>
    <row r="3" spans="1:3">
      <c r="A3" s="2" t="s">
        <v>45</v>
      </c>
      <c r="B3" s="3">
        <v>20018.4</v>
      </c>
      <c r="C3" s="3">
        <v>133495.38</v>
      </c>
    </row>
    <row r="4" spans="1:3">
      <c r="A4" s="2" t="s">
        <v>46</v>
      </c>
      <c r="B4" s="3">
        <v>20763.03</v>
      </c>
      <c r="C4" s="3">
        <v>151862.42</v>
      </c>
    </row>
    <row r="5" spans="1:3">
      <c r="A5" s="2" t="s">
        <v>47</v>
      </c>
      <c r="B5" s="3">
        <v>21408.53</v>
      </c>
      <c r="C5" s="3">
        <v>109081.46</v>
      </c>
    </row>
    <row r="6" spans="1:3">
      <c r="A6" s="2" t="s">
        <v>48</v>
      </c>
      <c r="B6" s="3">
        <v>23219.47</v>
      </c>
      <c r="C6" s="3">
        <v>120280.19</v>
      </c>
    </row>
    <row r="7" spans="1:3">
      <c r="A7" s="2" t="s">
        <v>49</v>
      </c>
      <c r="B7" s="3">
        <f>37699.8+25742.1</f>
        <v>63441.9</v>
      </c>
      <c r="C7" s="3">
        <v>117429.22</v>
      </c>
    </row>
    <row r="8" spans="1:3">
      <c r="A8" s="2" t="s">
        <v>50</v>
      </c>
      <c r="B8" s="3">
        <v>40885.63</v>
      </c>
      <c r="C8" s="3">
        <v>116801.98</v>
      </c>
    </row>
    <row r="9" spans="1:3">
      <c r="A9" s="2" t="s">
        <v>51</v>
      </c>
      <c r="B9" s="3">
        <v>45582.5</v>
      </c>
      <c r="C9" s="3">
        <v>115613.63</v>
      </c>
    </row>
    <row r="10" spans="1:3">
      <c r="A10" s="2" t="s">
        <v>52</v>
      </c>
      <c r="B10" s="3">
        <v>38570.43</v>
      </c>
      <c r="C10" s="3">
        <v>131899.65</v>
      </c>
    </row>
    <row r="11" spans="1:3">
      <c r="A11" s="2" t="s">
        <v>53</v>
      </c>
      <c r="B11" s="3">
        <v>38178.07</v>
      </c>
      <c r="C11" s="3">
        <v>114845.1</v>
      </c>
    </row>
    <row r="12" spans="1:3">
      <c r="A12" s="2" t="s">
        <v>54</v>
      </c>
      <c r="B12" s="3">
        <v>40406.96</v>
      </c>
      <c r="C12" s="3">
        <v>114686.2</v>
      </c>
    </row>
    <row r="13" spans="1:3">
      <c r="A13" s="2" t="s">
        <v>55</v>
      </c>
      <c r="B13" s="3">
        <v>48517.43</v>
      </c>
      <c r="C13" s="3">
        <f>111612.77+126150+72586</f>
        <v>310348.77</v>
      </c>
    </row>
    <row r="14" spans="1:3">
      <c r="A14" s="2" t="s">
        <v>56</v>
      </c>
      <c r="B14" s="3">
        <v>48697.44</v>
      </c>
      <c r="C14" s="3">
        <v>124048.41</v>
      </c>
    </row>
    <row r="15" spans="1:3">
      <c r="A15" s="2" t="s">
        <v>57</v>
      </c>
      <c r="B15" s="3">
        <v>46779.14</v>
      </c>
      <c r="C15" s="3">
        <v>114512.4</v>
      </c>
    </row>
    <row r="16" spans="1:3">
      <c r="A16" s="2" t="s">
        <v>58</v>
      </c>
      <c r="B16" s="3">
        <v>44849.38</v>
      </c>
      <c r="C16" s="3">
        <v>119954.57</v>
      </c>
    </row>
    <row r="17" spans="1:3">
      <c r="A17" s="2" t="s">
        <v>59</v>
      </c>
      <c r="B17" s="3">
        <v>43757.87</v>
      </c>
      <c r="C17" s="3">
        <v>112110.19</v>
      </c>
    </row>
    <row r="18" spans="1:3">
      <c r="A18" s="2" t="s">
        <v>60</v>
      </c>
      <c r="B18" s="3">
        <v>50283.08</v>
      </c>
      <c r="C18" s="3">
        <v>114466.55</v>
      </c>
    </row>
    <row r="19" spans="1:3">
      <c r="A19" s="2" t="s">
        <v>61</v>
      </c>
      <c r="B19" s="3">
        <v>35632.43</v>
      </c>
      <c r="C19" s="3">
        <v>114971.77</v>
      </c>
    </row>
    <row r="20" spans="1:3">
      <c r="A20" s="2" t="s">
        <v>62</v>
      </c>
      <c r="B20" s="3">
        <v>31389.34</v>
      </c>
      <c r="C20" s="3">
        <v>113238.53</v>
      </c>
    </row>
    <row r="21" spans="1:3">
      <c r="A21" s="2" t="s">
        <v>63</v>
      </c>
      <c r="B21" s="3">
        <v>35463.13</v>
      </c>
      <c r="C21" s="3">
        <v>116072.98</v>
      </c>
    </row>
    <row r="22" spans="1:3">
      <c r="A22" s="2" t="s">
        <v>64</v>
      </c>
      <c r="B22" s="3">
        <v>40974.22</v>
      </c>
      <c r="C22" s="3">
        <v>122681.5</v>
      </c>
    </row>
    <row r="23" spans="1:3">
      <c r="A23" s="2" t="s">
        <v>65</v>
      </c>
      <c r="B23" s="3">
        <v>41060.15</v>
      </c>
      <c r="C23" s="3">
        <v>120712.06</v>
      </c>
    </row>
    <row r="24" spans="1:3">
      <c r="A24" s="2" t="s">
        <v>66</v>
      </c>
      <c r="B24" s="3">
        <v>40837.48</v>
      </c>
      <c r="C24" s="3">
        <v>115771.48</v>
      </c>
    </row>
    <row r="25" spans="1:3">
      <c r="A25" s="2" t="s">
        <v>67</v>
      </c>
      <c r="B25" s="3">
        <v>54900.24</v>
      </c>
      <c r="C25" s="3">
        <f>109723.63+130375+118495.5</f>
        <v>358594.13</v>
      </c>
    </row>
    <row r="26" spans="1:3">
      <c r="A26" s="2" t="s">
        <v>68</v>
      </c>
      <c r="B26" s="3">
        <v>35351.33</v>
      </c>
      <c r="C26" s="3">
        <v>125443.02</v>
      </c>
    </row>
    <row r="27" spans="1:3">
      <c r="A27" s="2" t="s">
        <v>69</v>
      </c>
      <c r="B27" s="3">
        <v>46961.78</v>
      </c>
      <c r="C27" s="3">
        <v>119568.34</v>
      </c>
    </row>
    <row r="28" spans="1:3">
      <c r="A28" s="2" t="s">
        <v>70</v>
      </c>
      <c r="B28" s="3">
        <v>47013.41</v>
      </c>
      <c r="C28" s="3">
        <v>114844.91</v>
      </c>
    </row>
    <row r="29" spans="1:3">
      <c r="A29" s="2" t="s">
        <v>71</v>
      </c>
      <c r="B29" s="3">
        <v>46445.87</v>
      </c>
      <c r="C29" s="3">
        <v>116173.31</v>
      </c>
    </row>
    <row r="30" spans="1:3">
      <c r="A30" s="2" t="s">
        <v>72</v>
      </c>
      <c r="B30" s="3">
        <v>40789.8</v>
      </c>
      <c r="C30" s="3">
        <v>117534.89</v>
      </c>
    </row>
    <row r="31" spans="1:3">
      <c r="A31" s="2" t="s">
        <v>73</v>
      </c>
      <c r="B31" s="3">
        <v>32301.84</v>
      </c>
      <c r="C31" s="3">
        <f>117684.01+10834.2</f>
        <v>128518.21</v>
      </c>
    </row>
    <row r="32" spans="1:3">
      <c r="A32" s="2" t="s">
        <v>74</v>
      </c>
      <c r="B32" s="3">
        <v>32799.8</v>
      </c>
      <c r="C32" s="3">
        <v>115870.29</v>
      </c>
    </row>
    <row r="33" spans="1:3">
      <c r="A33" s="2" t="s">
        <v>75</v>
      </c>
      <c r="B33" s="3">
        <v>35951.36</v>
      </c>
      <c r="C33" s="3">
        <v>119873.81</v>
      </c>
    </row>
    <row r="34" spans="1:3">
      <c r="A34" s="2" t="s">
        <v>76</v>
      </c>
      <c r="B34" s="3">
        <v>33572.97</v>
      </c>
      <c r="C34" s="3">
        <v>116136.24</v>
      </c>
    </row>
    <row r="35" spans="1:3">
      <c r="A35" s="2" t="s">
        <v>77</v>
      </c>
      <c r="B35" s="3">
        <v>37955.17</v>
      </c>
      <c r="C35" s="3">
        <v>119578.85</v>
      </c>
    </row>
    <row r="36" spans="1:3">
      <c r="A36" s="2" t="s">
        <v>78</v>
      </c>
      <c r="B36" s="3">
        <v>45152.14</v>
      </c>
      <c r="C36" s="3">
        <v>120673.14</v>
      </c>
    </row>
    <row r="37" spans="1:3">
      <c r="A37" s="2" t="s">
        <v>79</v>
      </c>
      <c r="B37" s="3">
        <v>46378.97</v>
      </c>
      <c r="C37" s="3">
        <f>114861.23+133162.5</f>
        <v>248023.73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69552</dc:creator>
  <cp:lastModifiedBy>user</cp:lastModifiedBy>
  <dcterms:created xsi:type="dcterms:W3CDTF">2026-04-10T00:00:00Z</dcterms:created>
  <dcterms:modified xsi:type="dcterms:W3CDTF">2026-06-08T09:17:11Z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B4990FB4C47740E6AE71859A02C71F91_13</vt:lpwstr>
  </property>
  <property fmtid="{D5CDD505-2E9C-101B-9397-08002B2CF9AE}" pid="3" name="KSOProductBuildVer">
    <vt:lpwstr>2052-12.1.2.23578</vt:lpwstr>
  </property>
  <property fmtid="{D5CDD505-2E9C-101B-9397-08002B2CF9AE}" pid="4" name="CalculationRule">
    <vt:i4>1</vt:i4>
  </property>
</Properties>
</file>